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ABLO" sheetId="1" r:id="rId1"/>
    <sheet name="WORD" sheetId="2" state="hidden" r:id="rId2"/>
  </sheets>
  <definedNames/>
  <calcPr fullCalcOnLoad="1"/>
</workbook>
</file>

<file path=xl/sharedStrings.xml><?xml version="1.0" encoding="utf-8"?>
<sst xmlns="http://schemas.openxmlformats.org/spreadsheetml/2006/main" count="125" uniqueCount="70">
  <si>
    <t xml:space="preserve">Makbuz Senedinin Tutarı ( TL ) </t>
  </si>
  <si>
    <t xml:space="preserve">     % 2 Vergi Stopajı  ( TL ) </t>
  </si>
  <si>
    <t>Makbuz Senedi Tanzim Tarihi</t>
  </si>
  <si>
    <t>Kredi Kullanım Tarihi</t>
  </si>
  <si>
    <t>Kredi Vade Tarihi</t>
  </si>
  <si>
    <t>Ürün Depolama Süresi (Gün)</t>
  </si>
  <si>
    <t>Kredi Süresi (Gün)</t>
  </si>
  <si>
    <t>Makbuz Senedindeki Ürün Miktarı  ( Ton)</t>
  </si>
  <si>
    <t xml:space="preserve">     % 02 Borsa Tescil Ücreti  ( TL ) </t>
  </si>
  <si>
    <t>Açılabilecek Maksimum Kredi Tutarı (TL)</t>
  </si>
  <si>
    <t xml:space="preserve">a) Makbuz Senedi Net Değerinin Hesaplanması </t>
  </si>
  <si>
    <t xml:space="preserve">b) Açılabilecek Maksimum Kredinin Hesaplanması </t>
  </si>
  <si>
    <t>Hesabın kontrolü</t>
  </si>
  <si>
    <t xml:space="preserve">     Ürün Bedelinden Kanuni Kes. ( TL )</t>
  </si>
  <si>
    <t xml:space="preserve">     Ürün Bedelinden Kes. TMO Ücr. ( TL )</t>
  </si>
  <si>
    <t>Faiz üzerinden alınacak BSMV (%1)</t>
  </si>
  <si>
    <t>Faiz (TL)</t>
  </si>
  <si>
    <t>BSMV (TL)</t>
  </si>
  <si>
    <t>Anapara+ Faiz+BSMV (TL)</t>
  </si>
  <si>
    <t>a</t>
  </si>
  <si>
    <t>b</t>
  </si>
  <si>
    <t>c</t>
  </si>
  <si>
    <t>d</t>
  </si>
  <si>
    <t>e</t>
  </si>
  <si>
    <t>f</t>
  </si>
  <si>
    <t>g</t>
  </si>
  <si>
    <t>h</t>
  </si>
  <si>
    <t>ı</t>
  </si>
  <si>
    <t>j</t>
  </si>
  <si>
    <t>k</t>
  </si>
  <si>
    <t>l</t>
  </si>
  <si>
    <t>m</t>
  </si>
  <si>
    <t>n</t>
  </si>
  <si>
    <t>o</t>
  </si>
  <si>
    <t>p</t>
  </si>
  <si>
    <t>r</t>
  </si>
  <si>
    <t>s</t>
  </si>
  <si>
    <t>İşlemler</t>
  </si>
  <si>
    <t>Tespit edilen faiz oranı (TRLİBOR+1,5)</t>
  </si>
  <si>
    <t xml:space="preserve">Not: Banka ile kredi kullanan anlaştığı takdirde, açılan kredi tutarı üzerinden %0,5’i (bindebeş)
 geçmemek üzere komisyon ve masraf tahsil edilebilecektir.       </t>
  </si>
  <si>
    <t xml:space="preserve">Faiz </t>
  </si>
  <si>
    <t>BSMV</t>
  </si>
  <si>
    <t>Anapara+ Faiz+BSMV</t>
  </si>
  <si>
    <t xml:space="preserve">Not: Banka ile kredi kullanan anlaştığı takdirde, açılan kredi tutarı üzerinden %0,5’i (bindebeş)  geçmemek üzere komisyon ve masraf tahsil edilebilecektir.       </t>
  </si>
  <si>
    <t xml:space="preserve">a) Makbuz Senedi Net Değerinin  Hesaplanması </t>
  </si>
  <si>
    <t>Makbuz Senedindeki Ürün Mik. (Ton)</t>
  </si>
  <si>
    <t>((d-c)+1)</t>
  </si>
  <si>
    <t xml:space="preserve">  Ürün Bedelinden Kanuni Kes. (TL)</t>
  </si>
  <si>
    <t>(g+h)</t>
  </si>
  <si>
    <t xml:space="preserve">  % 2 Vergi Stopajı  ( TL ) </t>
  </si>
  <si>
    <t>(b*2/100)</t>
  </si>
  <si>
    <t xml:space="preserve">  % 02 Borsa Tescil Ücreti  ( TL ) </t>
  </si>
  <si>
    <t xml:space="preserve">  Ürün Bedelinden Kes. TMO Ücr. (TL)</t>
  </si>
  <si>
    <t xml:space="preserve">  Depolama Ücreti </t>
  </si>
  <si>
    <t xml:space="preserve">  Yükl. - Boş. Ücreti </t>
  </si>
  <si>
    <t>(b-f-ı)</t>
  </si>
  <si>
    <t xml:space="preserve">Makbuz Senedinin Net Değeri  ( TL )
(Satın alma halinde bankaya ödenecek maksimum tutar) </t>
  </si>
  <si>
    <t xml:space="preserve">Not: Banka ile Mudi anlaştığı takdirde, açılan kredi tutarı üzerinden %0,5’i (bindebeş) geçmemek üzere masraf ve komisyon tahsil edilebilecektir. </t>
  </si>
  <si>
    <t>M.S. Net Değeri - (Faiz+BSMV+Anapara)</t>
  </si>
  <si>
    <t>((b-g)*2/1000)</t>
  </si>
  <si>
    <t>((n-m)+1)</t>
  </si>
  <si>
    <t>(36000*l)/((36000+(o*(p+(p*r)))))</t>
  </si>
  <si>
    <t xml:space="preserve">     Depolama Ücreti ( 0,60 TL/Ton/Gün +%18 KDV)</t>
  </si>
  <si>
    <t>(0,60*1,18)*(a)*(e)</t>
  </si>
  <si>
    <t>(j+k)</t>
  </si>
  <si>
    <t>Tespit edilen faiz oranı (TRLIBOR*+1,5)</t>
  </si>
  <si>
    <r>
      <rPr>
        <sz val="16"/>
        <rFont val="Times New Roman"/>
        <family val="1"/>
      </rPr>
      <t>*</t>
    </r>
    <r>
      <rPr>
        <sz val="16"/>
        <color indexed="12"/>
        <rFont val="Times New Roman"/>
        <family val="1"/>
      </rPr>
      <t xml:space="preserve"> </t>
    </r>
    <r>
      <rPr>
        <u val="single"/>
        <sz val="16"/>
        <color indexed="12"/>
        <rFont val="Times New Roman"/>
        <family val="1"/>
      </rPr>
      <t>http://www.trlibor.org/veriler.aspx</t>
    </r>
  </si>
  <si>
    <r>
      <rPr>
        <b/>
        <sz val="18"/>
        <rFont val="Times New Roman"/>
        <family val="1"/>
      </rPr>
      <t xml:space="preserve">2018 Dönemi </t>
    </r>
    <r>
      <rPr>
        <b/>
        <sz val="14"/>
        <rFont val="Times New Roman"/>
        <family val="1"/>
      </rPr>
      <t>(Buğday-Arpa-Çavdar-Tritikale-Yulaf)</t>
    </r>
    <r>
      <rPr>
        <b/>
        <sz val="18"/>
        <rFont val="Times New Roman"/>
        <family val="1"/>
      </rPr>
      <t xml:space="preserve"> 
Makbuz Senedine Dayalı Kredi Hesaplayıcısı </t>
    </r>
    <r>
      <rPr>
        <b/>
        <sz val="14"/>
        <color indexed="12"/>
        <rFont val="Times New Roman"/>
        <family val="1"/>
      </rPr>
      <t xml:space="preserve">
</t>
    </r>
    <r>
      <rPr>
        <b/>
        <sz val="22"/>
        <color indexed="17"/>
        <rFont val="Times New Roman"/>
        <family val="1"/>
      </rPr>
      <t xml:space="preserve">( Sadece yeşil zeminli alanlara bilgi girilecektir ) </t>
    </r>
  </si>
  <si>
    <t xml:space="preserve">     Yükleme - Boşaltma Ücreti ( 6,0 TL/Ton + %18 KDV)</t>
  </si>
  <si>
    <t>(6,0*1,18)*(a)</t>
  </si>
</sst>
</file>

<file path=xl/styles.xml><?xml version="1.0" encoding="utf-8"?>
<styleSheet xmlns="http://schemas.openxmlformats.org/spreadsheetml/2006/main">
  <numFmts count="4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_-* #,##0.0\ _T_L_-;\-* #,##0.0\ _T_L_-;_-* &quot;-&quot;??\ _T_L_-;_-@_-"/>
    <numFmt numFmtId="181" formatCode="_-* #,##0.000\ _T_L_-;\-* #,##0.000\ _T_L_-;_-* &quot;-&quot;??\ _T_L_-;_-@_-"/>
    <numFmt numFmtId="182" formatCode="0.000"/>
    <numFmt numFmtId="183" formatCode="0.0000"/>
    <numFmt numFmtId="184" formatCode="0.0"/>
    <numFmt numFmtId="185" formatCode="_-* #,##0.0000\ _T_L_-;\-* #,##0.0000\ _T_L_-;_-* &quot;-&quot;??\ _T_L_-;_-@_-"/>
    <numFmt numFmtId="186" formatCode="#,##0.0"/>
    <numFmt numFmtId="187" formatCode="#,##0.000"/>
    <numFmt numFmtId="188" formatCode="#,##0.0000"/>
    <numFmt numFmtId="189" formatCode="[$-41F]dd\ mmmm\ yyyy\ dddd"/>
    <numFmt numFmtId="190" formatCode="dd/mm/yyyy;@"/>
    <numFmt numFmtId="191" formatCode="_-* #,##0.0\ _Y_T_L_-;\-* #,##0.0\ _Y_T_L_-;_-* &quot;-&quot;\ _Y_T_L_-;_-@_-"/>
    <numFmt numFmtId="192" formatCode="_-* #,##0.00\ _Y_T_L_-;\-* #,##0.00\ _Y_T_L_-;_-* &quot;-&quot;\ _Y_T_L_-;_-@_-"/>
    <numFmt numFmtId="193" formatCode="_-* #,##0.000\ _Y_T_L_-;\-* #,##0.000\ _Y_T_L_-;_-* &quot;-&quot;\ _Y_T_L_-;_-@_-"/>
    <numFmt numFmtId="194" formatCode="_-* #,##0.0000\ _Y_T_L_-;\-* #,##0.0000\ _Y_T_L_-;_-* &quot;-&quot;\ _Y_T_L_-;_-@_-"/>
    <numFmt numFmtId="195" formatCode="#,##0.00000"/>
    <numFmt numFmtId="196" formatCode="#,##0.000000"/>
    <numFmt numFmtId="197" formatCode="#,##0.0000000"/>
    <numFmt numFmtId="198" formatCode="0.000000"/>
    <numFmt numFmtId="199" formatCode="0.00000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0.00000000"/>
    <numFmt numFmtId="204" formatCode="0.0000000"/>
  </numFmts>
  <fonts count="52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b/>
      <sz val="18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22"/>
      <color indexed="17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u val="single"/>
      <sz val="16"/>
      <color indexed="12"/>
      <name val="Times New Roman"/>
      <family val="1"/>
    </font>
    <font>
      <sz val="16"/>
      <name val="Times New Roman"/>
      <family val="1"/>
    </font>
    <font>
      <sz val="16"/>
      <color indexed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2" fillId="19" borderId="5" applyNumberFormat="0" applyAlignment="0" applyProtection="0"/>
    <xf numFmtId="0" fontId="43" fillId="20" borderId="6" applyNumberFormat="0" applyAlignment="0" applyProtection="0"/>
    <xf numFmtId="0" fontId="44" fillId="19" borderId="6" applyNumberFormat="0" applyAlignment="0" applyProtection="0"/>
    <xf numFmtId="0" fontId="45" fillId="21" borderId="7" applyNumberFormat="0" applyAlignment="0" applyProtection="0"/>
    <xf numFmtId="0" fontId="4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0" fillId="24" borderId="8" applyNumberFormat="0" applyFont="0" applyAlignment="0" applyProtection="0"/>
    <xf numFmtId="0" fontId="48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184" fontId="4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right" vertical="center" indent="1"/>
    </xf>
    <xf numFmtId="190" fontId="3" fillId="0" borderId="10" xfId="0" applyNumberFormat="1" applyFont="1" applyFill="1" applyBorder="1" applyAlignment="1">
      <alignment horizontal="right" vertical="center" inden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right" vertical="center" indent="1"/>
    </xf>
    <xf numFmtId="0" fontId="4" fillId="0" borderId="10" xfId="0" applyFont="1" applyFill="1" applyBorder="1" applyAlignment="1">
      <alignment horizontal="right" vertical="center" indent="1"/>
    </xf>
    <xf numFmtId="4" fontId="3" fillId="0" borderId="10" xfId="0" applyNumberFormat="1" applyFont="1" applyFill="1" applyBorder="1" applyAlignment="1">
      <alignment horizontal="right" vertical="center" indent="1"/>
    </xf>
    <xf numFmtId="3" fontId="3" fillId="0" borderId="10" xfId="0" applyNumberFormat="1" applyFont="1" applyFill="1" applyBorder="1" applyAlignment="1">
      <alignment horizontal="center" vertical="center"/>
    </xf>
    <xf numFmtId="190" fontId="3" fillId="0" borderId="10" xfId="0" applyNumberFormat="1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 quotePrefix="1">
      <alignment horizontal="center" vertical="center"/>
    </xf>
    <xf numFmtId="3" fontId="3" fillId="0" borderId="10" xfId="0" applyNumberFormat="1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left" vertical="center" wrapText="1" indent="1"/>
    </xf>
    <xf numFmtId="0" fontId="51" fillId="0" borderId="11" xfId="0" applyFont="1" applyFill="1" applyBorder="1" applyAlignment="1">
      <alignment horizontal="left" vertical="center" wrapText="1" indent="1"/>
    </xf>
    <xf numFmtId="3" fontId="3" fillId="4" borderId="12" xfId="0" applyNumberFormat="1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left" vertical="center" wrapText="1" indent="1"/>
    </xf>
    <xf numFmtId="4" fontId="3" fillId="4" borderId="14" xfId="0" applyNumberFormat="1" applyFont="1" applyFill="1" applyBorder="1" applyAlignment="1">
      <alignment horizontal="center" vertical="center"/>
    </xf>
    <xf numFmtId="190" fontId="3" fillId="4" borderId="14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 indent="1"/>
    </xf>
    <xf numFmtId="3" fontId="3" fillId="0" borderId="14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0" fontId="3" fillId="32" borderId="15" xfId="0" applyFont="1" applyFill="1" applyBorder="1" applyAlignment="1">
      <alignment horizontal="left" vertical="center" wrapText="1" indent="1"/>
    </xf>
    <xf numFmtId="0" fontId="51" fillId="0" borderId="14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16" xfId="0" applyFont="1" applyFill="1" applyBorder="1" applyAlignment="1">
      <alignment horizontal="left" vertical="center" wrapText="1" indent="1"/>
    </xf>
    <xf numFmtId="4" fontId="3" fillId="0" borderId="16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 indent="1"/>
    </xf>
    <xf numFmtId="0" fontId="3" fillId="0" borderId="17" xfId="0" applyFont="1" applyFill="1" applyBorder="1" applyAlignment="1">
      <alignment horizontal="left" vertical="center" wrapText="1" indent="1"/>
    </xf>
    <xf numFmtId="0" fontId="13" fillId="0" borderId="0" xfId="47" applyFont="1" applyAlignment="1" applyProtection="1">
      <alignment horizontal="left" vertical="center" indent="1"/>
      <protection/>
    </xf>
    <xf numFmtId="190" fontId="3" fillId="0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left" vertical="center" wrapText="1" indent="1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3" fillId="32" borderId="10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4" borderId="14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 inden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/>
    </xf>
    <xf numFmtId="186" fontId="4" fillId="0" borderId="0" xfId="0" applyNumberFormat="1" applyFont="1" applyAlignment="1">
      <alignment vertical="center"/>
    </xf>
    <xf numFmtId="0" fontId="3" fillId="32" borderId="10" xfId="0" applyFont="1" applyFill="1" applyBorder="1" applyAlignment="1">
      <alignment vertical="center"/>
    </xf>
    <xf numFmtId="0" fontId="3" fillId="32" borderId="10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9" fillId="32" borderId="21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left" vertical="center" indent="1"/>
    </xf>
    <xf numFmtId="0" fontId="3" fillId="32" borderId="21" xfId="0" applyFont="1" applyFill="1" applyBorder="1" applyAlignment="1">
      <alignment horizontal="left" vertical="center" indent="1"/>
    </xf>
    <xf numFmtId="0" fontId="3" fillId="0" borderId="15" xfId="0" applyFont="1" applyFill="1" applyBorder="1" applyAlignment="1">
      <alignment horizontal="left" vertical="center" indent="1"/>
    </xf>
    <xf numFmtId="0" fontId="3" fillId="0" borderId="21" xfId="0" applyFont="1" applyFill="1" applyBorder="1" applyAlignment="1">
      <alignment horizontal="left" vertical="center" indent="1"/>
    </xf>
    <xf numFmtId="0" fontId="3" fillId="0" borderId="24" xfId="0" applyFont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 indent="1"/>
    </xf>
    <xf numFmtId="0" fontId="3" fillId="0" borderId="21" xfId="0" applyFont="1" applyFill="1" applyBorder="1" applyAlignment="1">
      <alignment horizontal="left" vertical="center" wrapText="1" indent="1"/>
    </xf>
    <xf numFmtId="0" fontId="11" fillId="0" borderId="15" xfId="0" applyFont="1" applyBorder="1" applyAlignment="1">
      <alignment horizontal="left" wrapText="1" indent="1"/>
    </xf>
    <xf numFmtId="0" fontId="11" fillId="0" borderId="25" xfId="0" applyFont="1" applyBorder="1" applyAlignment="1">
      <alignment horizontal="left" indent="1"/>
    </xf>
    <xf numFmtId="0" fontId="11" fillId="0" borderId="21" xfId="0" applyFont="1" applyBorder="1" applyAlignment="1">
      <alignment horizontal="left" inden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libor.org/veriler.aspx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1"/>
  <sheetViews>
    <sheetView showGridLines="0" tabSelected="1" zoomScalePageLayoutView="0" workbookViewId="0" topLeftCell="A4">
      <selection activeCell="B32" sqref="B32"/>
    </sheetView>
  </sheetViews>
  <sheetFormatPr defaultColWidth="9.140625" defaultRowHeight="12.75"/>
  <cols>
    <col min="1" max="1" width="5.7109375" style="6" customWidth="1"/>
    <col min="2" max="2" width="75.7109375" style="6" customWidth="1"/>
    <col min="3" max="3" width="38.28125" style="6" customWidth="1"/>
    <col min="4" max="15" width="20.7109375" style="6" customWidth="1"/>
    <col min="16" max="20" width="15.7109375" style="6" customWidth="1"/>
    <col min="21" max="16384" width="9.140625" style="6" customWidth="1"/>
  </cols>
  <sheetData>
    <row r="1" ht="19.5" customHeight="1"/>
    <row r="2" spans="2:3" ht="83.25" customHeight="1">
      <c r="B2" s="59" t="s">
        <v>67</v>
      </c>
      <c r="C2" s="60"/>
    </row>
    <row r="3" ht="6" customHeight="1"/>
    <row r="4" spans="2:3" s="7" customFormat="1" ht="24.75" customHeight="1">
      <c r="B4" s="61" t="s">
        <v>10</v>
      </c>
      <c r="C4" s="62"/>
    </row>
    <row r="5" spans="2:3" s="7" customFormat="1" ht="19.5" customHeight="1">
      <c r="B5" s="21" t="s">
        <v>7</v>
      </c>
      <c r="C5" s="22">
        <v>100</v>
      </c>
    </row>
    <row r="6" spans="2:3" s="7" customFormat="1" ht="19.5" customHeight="1">
      <c r="B6" s="23" t="s">
        <v>0</v>
      </c>
      <c r="C6" s="49">
        <v>100000</v>
      </c>
    </row>
    <row r="7" spans="2:3" s="7" customFormat="1" ht="19.5" customHeight="1">
      <c r="B7" s="23" t="s">
        <v>2</v>
      </c>
      <c r="C7" s="25">
        <v>43245</v>
      </c>
    </row>
    <row r="8" spans="2:3" s="7" customFormat="1" ht="19.5" customHeight="1">
      <c r="B8" s="23" t="s">
        <v>4</v>
      </c>
      <c r="C8" s="25">
        <v>43514</v>
      </c>
    </row>
    <row r="9" spans="2:3" s="7" customFormat="1" ht="19.5" customHeight="1">
      <c r="B9" s="26" t="s">
        <v>5</v>
      </c>
      <c r="C9" s="27">
        <f>+(C8-C7)+1</f>
        <v>270</v>
      </c>
    </row>
    <row r="10" spans="2:3" s="7" customFormat="1" ht="19.5" customHeight="1">
      <c r="B10" s="28" t="s">
        <v>13</v>
      </c>
      <c r="C10" s="27">
        <f>+C11+C12</f>
        <v>2196</v>
      </c>
    </row>
    <row r="11" spans="2:3" s="7" customFormat="1" ht="19.5" customHeight="1">
      <c r="B11" s="29" t="s">
        <v>1</v>
      </c>
      <c r="C11" s="44">
        <f>+C6*0.02</f>
        <v>2000</v>
      </c>
    </row>
    <row r="12" spans="2:3" s="7" customFormat="1" ht="19.5" customHeight="1">
      <c r="B12" s="29" t="s">
        <v>8</v>
      </c>
      <c r="C12" s="44">
        <f>(C6-C11)*0.002</f>
        <v>196</v>
      </c>
    </row>
    <row r="13" spans="2:3" s="7" customFormat="1" ht="19.5" customHeight="1">
      <c r="B13" s="28" t="s">
        <v>14</v>
      </c>
      <c r="C13" s="27">
        <f>+C14+C15</f>
        <v>19824</v>
      </c>
    </row>
    <row r="14" spans="2:3" s="7" customFormat="1" ht="19.5" customHeight="1">
      <c r="B14" s="30" t="s">
        <v>62</v>
      </c>
      <c r="C14" s="44">
        <f>(0.6*1.18)*(C5)*(C9)</f>
        <v>19116</v>
      </c>
    </row>
    <row r="15" spans="2:3" s="7" customFormat="1" ht="19.5" customHeight="1">
      <c r="B15" s="55" t="s">
        <v>68</v>
      </c>
      <c r="C15" s="45">
        <f>(6*1.18)*(C5)</f>
        <v>708</v>
      </c>
    </row>
    <row r="16" spans="2:3" s="7" customFormat="1" ht="34.5" customHeight="1">
      <c r="B16" s="31" t="s">
        <v>56</v>
      </c>
      <c r="C16" s="46">
        <f>+C6-C10-C13</f>
        <v>77980</v>
      </c>
    </row>
    <row r="17" s="7" customFormat="1" ht="4.5" customHeight="1"/>
    <row r="18" spans="2:3" s="7" customFormat="1" ht="24.75" customHeight="1">
      <c r="B18" s="63" t="s">
        <v>11</v>
      </c>
      <c r="C18" s="64"/>
    </row>
    <row r="19" spans="2:3" s="7" customFormat="1" ht="19.5" customHeight="1">
      <c r="B19" s="32" t="s">
        <v>3</v>
      </c>
      <c r="C19" s="25">
        <v>43250</v>
      </c>
    </row>
    <row r="20" spans="2:3" s="7" customFormat="1" ht="19.5" customHeight="1">
      <c r="B20" s="32" t="s">
        <v>4</v>
      </c>
      <c r="C20" s="40">
        <f>+C8</f>
        <v>43514</v>
      </c>
    </row>
    <row r="21" spans="2:3" s="7" customFormat="1" ht="19.5" customHeight="1">
      <c r="B21" s="33" t="s">
        <v>6</v>
      </c>
      <c r="C21" s="27">
        <f>+(C20-C19)+1</f>
        <v>265</v>
      </c>
    </row>
    <row r="22" spans="2:5" s="7" customFormat="1" ht="19.5" customHeight="1">
      <c r="B22" s="32" t="s">
        <v>65</v>
      </c>
      <c r="C22" s="24">
        <f>16+1.5</f>
        <v>17.5</v>
      </c>
      <c r="E22" s="56"/>
    </row>
    <row r="23" spans="2:3" s="7" customFormat="1" ht="19.5" customHeight="1">
      <c r="B23" s="34" t="s">
        <v>15</v>
      </c>
      <c r="C23" s="35">
        <v>0.01</v>
      </c>
    </row>
    <row r="24" spans="2:3" s="7" customFormat="1" ht="30" customHeight="1">
      <c r="B24" s="36" t="s">
        <v>9</v>
      </c>
      <c r="C24" s="46">
        <f>+(36000*C16)/((36000+(C21*(C22+(C22*C23)))))</f>
        <v>69002.27670053553</v>
      </c>
    </row>
    <row r="25" spans="2:3" s="7" customFormat="1" ht="34.5" customHeight="1">
      <c r="B25" s="65" t="s">
        <v>57</v>
      </c>
      <c r="C25" s="65"/>
    </row>
    <row r="26" spans="2:3" s="7" customFormat="1" ht="24.75" customHeight="1">
      <c r="B26" s="66" t="s">
        <v>12</v>
      </c>
      <c r="C26" s="67"/>
    </row>
    <row r="27" spans="2:3" s="7" customFormat="1" ht="19.5" customHeight="1">
      <c r="B27" s="37" t="s">
        <v>16</v>
      </c>
      <c r="C27" s="47">
        <f>+(C24*C21*(C22))/36000</f>
        <v>8888.83494996482</v>
      </c>
    </row>
    <row r="28" spans="2:3" s="7" customFormat="1" ht="19.5" customHeight="1">
      <c r="B28" s="26" t="s">
        <v>17</v>
      </c>
      <c r="C28" s="27">
        <f>+C27*1/100</f>
        <v>88.8883494996482</v>
      </c>
    </row>
    <row r="29" spans="2:3" s="7" customFormat="1" ht="19.5" customHeight="1">
      <c r="B29" s="26" t="s">
        <v>18</v>
      </c>
      <c r="C29" s="27">
        <f>+C27+C28+C24</f>
        <v>77980</v>
      </c>
    </row>
    <row r="30" spans="2:3" s="7" customFormat="1" ht="19.5" customHeight="1">
      <c r="B30" s="38" t="s">
        <v>58</v>
      </c>
      <c r="C30" s="48">
        <f>+C16-C29</f>
        <v>0</v>
      </c>
    </row>
    <row r="31" ht="20.25">
      <c r="B31" s="39" t="s">
        <v>66</v>
      </c>
    </row>
  </sheetData>
  <sheetProtection/>
  <mergeCells count="5">
    <mergeCell ref="B2:C2"/>
    <mergeCell ref="B4:C4"/>
    <mergeCell ref="B18:C18"/>
    <mergeCell ref="B25:C25"/>
    <mergeCell ref="B26:C26"/>
  </mergeCells>
  <hyperlinks>
    <hyperlink ref="B31" r:id="rId1" display="http://www.trlibor.org/veriler.aspx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showGridLines="0" zoomScalePageLayoutView="0" workbookViewId="0" topLeftCell="A22">
      <selection activeCell="A23" sqref="A23:IV23"/>
    </sheetView>
  </sheetViews>
  <sheetFormatPr defaultColWidth="9.140625" defaultRowHeight="12.75"/>
  <cols>
    <col min="1" max="1" width="9.140625" style="1" customWidth="1"/>
    <col min="2" max="2" width="58.8515625" style="1" customWidth="1"/>
    <col min="3" max="3" width="6.8515625" style="1" customWidth="1"/>
    <col min="4" max="4" width="36.28125" style="1" customWidth="1"/>
    <col min="5" max="5" width="2.7109375" style="1" customWidth="1"/>
    <col min="6" max="6" width="57.7109375" style="1" customWidth="1"/>
    <col min="7" max="7" width="2.28125" style="1" customWidth="1"/>
    <col min="8" max="8" width="21.140625" style="1" customWidth="1"/>
    <col min="9" max="16384" width="9.140625" style="1" customWidth="1"/>
  </cols>
  <sheetData>
    <row r="1" ht="23.25" customHeight="1"/>
    <row r="2" spans="2:8" ht="26.25" customHeight="1">
      <c r="B2" s="36" t="s">
        <v>44</v>
      </c>
      <c r="C2" s="57"/>
      <c r="D2" s="58" t="s">
        <v>37</v>
      </c>
      <c r="F2" s="36" t="s">
        <v>44</v>
      </c>
      <c r="G2" s="57"/>
      <c r="H2" s="58" t="s">
        <v>37</v>
      </c>
    </row>
    <row r="3" spans="2:8" ht="18" customHeight="1">
      <c r="B3" s="20" t="s">
        <v>45</v>
      </c>
      <c r="C3" s="8" t="s">
        <v>19</v>
      </c>
      <c r="D3" s="16"/>
      <c r="F3" s="20" t="s">
        <v>45</v>
      </c>
      <c r="G3" s="8" t="s">
        <v>19</v>
      </c>
      <c r="H3" s="9">
        <v>100</v>
      </c>
    </row>
    <row r="4" spans="2:8" ht="18" customHeight="1">
      <c r="B4" s="20" t="s">
        <v>0</v>
      </c>
      <c r="C4" s="8" t="s">
        <v>20</v>
      </c>
      <c r="D4" s="16"/>
      <c r="F4" s="20" t="s">
        <v>0</v>
      </c>
      <c r="G4" s="8" t="s">
        <v>20</v>
      </c>
      <c r="H4" s="9">
        <v>100000</v>
      </c>
    </row>
    <row r="5" spans="2:8" ht="18" customHeight="1">
      <c r="B5" s="20" t="s">
        <v>2</v>
      </c>
      <c r="C5" s="8" t="s">
        <v>21</v>
      </c>
      <c r="D5" s="17"/>
      <c r="F5" s="20" t="s">
        <v>2</v>
      </c>
      <c r="G5" s="8" t="s">
        <v>21</v>
      </c>
      <c r="H5" s="10">
        <v>43245</v>
      </c>
    </row>
    <row r="6" spans="2:8" ht="18" customHeight="1">
      <c r="B6" s="20" t="s">
        <v>4</v>
      </c>
      <c r="C6" s="8" t="s">
        <v>22</v>
      </c>
      <c r="D6" s="17"/>
      <c r="F6" s="20" t="s">
        <v>4</v>
      </c>
      <c r="G6" s="8" t="s">
        <v>22</v>
      </c>
      <c r="H6" s="10">
        <v>43514</v>
      </c>
    </row>
    <row r="7" spans="2:8" ht="18" customHeight="1">
      <c r="B7" s="20" t="s">
        <v>5</v>
      </c>
      <c r="C7" s="8" t="s">
        <v>23</v>
      </c>
      <c r="D7" s="8" t="s">
        <v>46</v>
      </c>
      <c r="F7" s="20" t="s">
        <v>5</v>
      </c>
      <c r="G7" s="8" t="s">
        <v>23</v>
      </c>
      <c r="H7" s="9">
        <f>+(H6-H5)+1</f>
        <v>270</v>
      </c>
    </row>
    <row r="8" spans="2:8" ht="18" customHeight="1">
      <c r="B8" s="41" t="s">
        <v>47</v>
      </c>
      <c r="C8" s="11" t="s">
        <v>24</v>
      </c>
      <c r="D8" s="11" t="s">
        <v>48</v>
      </c>
      <c r="F8" s="41" t="s">
        <v>47</v>
      </c>
      <c r="G8" s="11" t="s">
        <v>24</v>
      </c>
      <c r="H8" s="9">
        <f>+H9+H10</f>
        <v>2196</v>
      </c>
    </row>
    <row r="9" spans="2:8" ht="18" customHeight="1">
      <c r="B9" s="42" t="s">
        <v>49</v>
      </c>
      <c r="C9" s="11" t="s">
        <v>25</v>
      </c>
      <c r="D9" s="11" t="s">
        <v>50</v>
      </c>
      <c r="F9" s="42" t="s">
        <v>49</v>
      </c>
      <c r="G9" s="11" t="s">
        <v>25</v>
      </c>
      <c r="H9" s="13">
        <f>+H4*0.02</f>
        <v>2000</v>
      </c>
    </row>
    <row r="10" spans="2:8" ht="18" customHeight="1">
      <c r="B10" s="42" t="s">
        <v>51</v>
      </c>
      <c r="C10" s="11" t="s">
        <v>26</v>
      </c>
      <c r="D10" s="11" t="s">
        <v>59</v>
      </c>
      <c r="F10" s="42" t="s">
        <v>51</v>
      </c>
      <c r="G10" s="11" t="s">
        <v>26</v>
      </c>
      <c r="H10" s="13">
        <f>(H4-H9)*0.002</f>
        <v>196</v>
      </c>
    </row>
    <row r="11" spans="2:8" ht="18" customHeight="1">
      <c r="B11" s="41" t="s">
        <v>52</v>
      </c>
      <c r="C11" s="11" t="s">
        <v>27</v>
      </c>
      <c r="D11" s="11" t="s">
        <v>64</v>
      </c>
      <c r="F11" s="41" t="s">
        <v>52</v>
      </c>
      <c r="G11" s="11" t="s">
        <v>27</v>
      </c>
      <c r="H11" s="9">
        <f>+H12+H13</f>
        <v>19824</v>
      </c>
    </row>
    <row r="12" spans="2:8" ht="18" customHeight="1">
      <c r="B12" s="43" t="s">
        <v>53</v>
      </c>
      <c r="C12" s="8" t="s">
        <v>28</v>
      </c>
      <c r="D12" s="18" t="s">
        <v>63</v>
      </c>
      <c r="F12" s="43" t="s">
        <v>53</v>
      </c>
      <c r="G12" s="8" t="s">
        <v>28</v>
      </c>
      <c r="H12" s="13">
        <f>(0.6*1.18)*(H3)*(H7)</f>
        <v>19116</v>
      </c>
    </row>
    <row r="13" spans="2:8" ht="18" customHeight="1">
      <c r="B13" s="42" t="s">
        <v>54</v>
      </c>
      <c r="C13" s="11" t="s">
        <v>29</v>
      </c>
      <c r="D13" s="18" t="s">
        <v>69</v>
      </c>
      <c r="F13" s="42" t="s">
        <v>54</v>
      </c>
      <c r="G13" s="11" t="s">
        <v>29</v>
      </c>
      <c r="H13" s="13">
        <f>(6*1.18)*(H3)</f>
        <v>708</v>
      </c>
    </row>
    <row r="14" spans="2:8" ht="39.75" customHeight="1">
      <c r="B14" s="20" t="s">
        <v>56</v>
      </c>
      <c r="C14" s="8" t="s">
        <v>30</v>
      </c>
      <c r="D14" s="18" t="s">
        <v>55</v>
      </c>
      <c r="F14" s="20" t="s">
        <v>56</v>
      </c>
      <c r="G14" s="8" t="s">
        <v>30</v>
      </c>
      <c r="H14" s="9">
        <f>+H4-H8-H11</f>
        <v>77980</v>
      </c>
    </row>
    <row r="15" spans="2:8" ht="6" customHeight="1">
      <c r="B15" s="12"/>
      <c r="C15" s="12"/>
      <c r="D15" s="12"/>
      <c r="F15" s="12"/>
      <c r="G15" s="12"/>
      <c r="H15" s="14"/>
    </row>
    <row r="16" spans="2:8" ht="24" customHeight="1">
      <c r="B16" s="36" t="s">
        <v>11</v>
      </c>
      <c r="C16" s="57"/>
      <c r="D16" s="58" t="s">
        <v>37</v>
      </c>
      <c r="F16" s="36" t="s">
        <v>11</v>
      </c>
      <c r="G16" s="57"/>
      <c r="H16" s="58" t="s">
        <v>37</v>
      </c>
    </row>
    <row r="17" spans="2:8" ht="18" customHeight="1">
      <c r="B17" s="20" t="s">
        <v>3</v>
      </c>
      <c r="C17" s="8" t="s">
        <v>31</v>
      </c>
      <c r="D17" s="8"/>
      <c r="F17" s="20" t="s">
        <v>3</v>
      </c>
      <c r="G17" s="8" t="s">
        <v>31</v>
      </c>
      <c r="H17" s="10">
        <v>43250</v>
      </c>
    </row>
    <row r="18" spans="2:8" ht="18" customHeight="1">
      <c r="B18" s="20" t="s">
        <v>4</v>
      </c>
      <c r="C18" s="8" t="s">
        <v>32</v>
      </c>
      <c r="D18" s="8"/>
      <c r="F18" s="20" t="s">
        <v>4</v>
      </c>
      <c r="G18" s="8" t="s">
        <v>32</v>
      </c>
      <c r="H18" s="10">
        <f>+H6</f>
        <v>43514</v>
      </c>
    </row>
    <row r="19" spans="2:8" ht="18" customHeight="1">
      <c r="B19" s="20" t="s">
        <v>6</v>
      </c>
      <c r="C19" s="8" t="s">
        <v>33</v>
      </c>
      <c r="D19" s="8" t="s">
        <v>60</v>
      </c>
      <c r="F19" s="20" t="s">
        <v>6</v>
      </c>
      <c r="G19" s="8" t="s">
        <v>33</v>
      </c>
      <c r="H19" s="9">
        <f>+(H18-H17)+1</f>
        <v>265</v>
      </c>
    </row>
    <row r="20" spans="2:8" ht="18" customHeight="1">
      <c r="B20" s="20" t="s">
        <v>38</v>
      </c>
      <c r="C20" s="8" t="s">
        <v>34</v>
      </c>
      <c r="D20" s="8"/>
      <c r="F20" s="20" t="s">
        <v>38</v>
      </c>
      <c r="G20" s="8" t="s">
        <v>34</v>
      </c>
      <c r="H20" s="15">
        <f>16+1.5</f>
        <v>17.5</v>
      </c>
    </row>
    <row r="21" spans="2:8" ht="18" customHeight="1">
      <c r="B21" s="20" t="s">
        <v>15</v>
      </c>
      <c r="C21" s="8" t="s">
        <v>35</v>
      </c>
      <c r="D21" s="8">
        <v>0.01</v>
      </c>
      <c r="F21" s="20" t="s">
        <v>15</v>
      </c>
      <c r="G21" s="8" t="s">
        <v>35</v>
      </c>
      <c r="H21" s="15">
        <v>0.01</v>
      </c>
    </row>
    <row r="22" spans="2:8" ht="18" customHeight="1">
      <c r="B22" s="20" t="s">
        <v>9</v>
      </c>
      <c r="C22" s="8" t="s">
        <v>36</v>
      </c>
      <c r="D22" s="19" t="s">
        <v>61</v>
      </c>
      <c r="F22" s="20" t="s">
        <v>9</v>
      </c>
      <c r="G22" s="8" t="s">
        <v>36</v>
      </c>
      <c r="H22" s="9">
        <f>+(36000*H14)/((36000+(H19*(H20+(H20*H21)))))</f>
        <v>69002.27670053553</v>
      </c>
    </row>
    <row r="23" spans="2:8" ht="33.75" customHeight="1">
      <c r="B23" s="68" t="s">
        <v>39</v>
      </c>
      <c r="C23" s="69"/>
      <c r="D23" s="70"/>
      <c r="F23" s="68" t="s">
        <v>43</v>
      </c>
      <c r="G23" s="69"/>
      <c r="H23" s="70"/>
    </row>
    <row r="24" spans="4:8" ht="9.75" customHeight="1" thickBot="1">
      <c r="D24" s="2"/>
      <c r="F24" s="3"/>
      <c r="G24" s="4"/>
      <c r="H24" s="4"/>
    </row>
    <row r="25" spans="6:8" ht="19.5" customHeight="1">
      <c r="F25" s="20" t="s">
        <v>12</v>
      </c>
      <c r="G25" s="50"/>
      <c r="H25" s="54"/>
    </row>
    <row r="26" spans="6:8" ht="19.5" customHeight="1">
      <c r="F26" s="20" t="s">
        <v>40</v>
      </c>
      <c r="G26" s="51"/>
      <c r="H26" s="9">
        <f>+(H22*H19*(H20))/36000</f>
        <v>8888.83494996482</v>
      </c>
    </row>
    <row r="27" spans="6:8" ht="19.5" customHeight="1">
      <c r="F27" s="20" t="s">
        <v>41</v>
      </c>
      <c r="G27" s="51"/>
      <c r="H27" s="15">
        <f>+H26*1/100</f>
        <v>88.8883494996482</v>
      </c>
    </row>
    <row r="28" spans="6:8" ht="19.5" customHeight="1">
      <c r="F28" s="20" t="s">
        <v>42</v>
      </c>
      <c r="G28" s="51"/>
      <c r="H28" s="9">
        <f>+H26+H27+H22</f>
        <v>77980</v>
      </c>
    </row>
    <row r="29" spans="6:8" ht="25.5" customHeight="1" thickBot="1">
      <c r="F29" s="53" t="s">
        <v>58</v>
      </c>
      <c r="G29" s="52"/>
      <c r="H29" s="9">
        <f>+H14-H28</f>
        <v>0</v>
      </c>
    </row>
    <row r="30" spans="6:8" ht="20.25" customHeight="1">
      <c r="F30" s="71"/>
      <c r="G30" s="72"/>
      <c r="H30" s="72"/>
    </row>
    <row r="31" ht="15.75">
      <c r="H31" s="5"/>
    </row>
  </sheetData>
  <sheetProtection/>
  <mergeCells count="3">
    <mergeCell ref="B23:D23"/>
    <mergeCell ref="F23:H23"/>
    <mergeCell ref="F30:H30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Ramazan Balkan</dc:creator>
  <cp:keywords/>
  <dc:description/>
  <cp:lastModifiedBy>Bahadır Güler</cp:lastModifiedBy>
  <cp:lastPrinted>2018-05-14T12:54:47Z</cp:lastPrinted>
  <dcterms:created xsi:type="dcterms:W3CDTF">2004-05-08T16:54:35Z</dcterms:created>
  <dcterms:modified xsi:type="dcterms:W3CDTF">2018-05-22T12:54:14Z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